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d7ed439271e8408/Desktop/"/>
    </mc:Choice>
  </mc:AlternateContent>
  <xr:revisionPtr revIDLastSave="1" documentId="8_{2171BA5D-3AAF-8C45-A28B-BA625E26F448}" xr6:coauthVersionLast="47" xr6:coauthVersionMax="47" xr10:uidLastSave="{E8066124-BA1A-4DCB-8E1C-888A80126F07}"/>
  <bookViews>
    <workbookView xWindow="41370" yWindow="360" windowWidth="20565" windowHeight="18240" xr2:uid="{00000000-000D-0000-FFFF-FFFF00000000}"/>
  </bookViews>
  <sheets>
    <sheet name="Лист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15" i="1"/>
  <c r="C29" i="1"/>
  <c r="C28" i="1"/>
  <c r="C18" i="1"/>
  <c r="C46" i="1"/>
  <c r="C14" i="1"/>
  <c r="C13" i="1"/>
  <c r="C11" i="1"/>
  <c r="C12" i="1"/>
  <c r="C16" i="1"/>
  <c r="C33" i="1"/>
  <c r="C35" i="1"/>
  <c r="C40" i="1"/>
  <c r="C20" i="1"/>
  <c r="C25" i="1"/>
  <c r="C42" i="1"/>
  <c r="C38" i="1"/>
  <c r="C43" i="1"/>
  <c r="C48" i="1"/>
  <c r="C49" i="1"/>
</calcChain>
</file>

<file path=xl/sharedStrings.xml><?xml version="1.0" encoding="utf-8"?>
<sst xmlns="http://schemas.openxmlformats.org/spreadsheetml/2006/main" count="100" uniqueCount="96">
  <si>
    <t xml:space="preserve">ПРИХОДНО-РАСХОДНАЯ СМЕТА </t>
  </si>
  <si>
    <t>САДОВОДЧЕСКОГО НЕКОММЕРЧЕСКОГО ТОВАРИЩЕСТВА «АНИКИНО»</t>
  </si>
  <si>
    <t>№</t>
  </si>
  <si>
    <t>Наименование статей расхода</t>
  </si>
  <si>
    <t>Сумма в рублях</t>
  </si>
  <si>
    <t>ПРИМЕЧАНИЕ</t>
  </si>
  <si>
    <t>п/п</t>
  </si>
  <si>
    <t>Р А С Х О Д Ы</t>
  </si>
  <si>
    <t>1.1.</t>
  </si>
  <si>
    <t>1.2.</t>
  </si>
  <si>
    <t>Налоги с фонда зарабатной платы 30,2%</t>
  </si>
  <si>
    <t>1.3.</t>
  </si>
  <si>
    <t>1.4.</t>
  </si>
  <si>
    <t>На приобретение канцелярских товаров и расходных материалов к компьютерной технике, почтов.расходы</t>
  </si>
  <si>
    <t>Мобильная связь</t>
  </si>
  <si>
    <t>Хозяйственные расходы</t>
  </si>
  <si>
    <t>ИТОГО:</t>
  </si>
  <si>
    <t>2.3.</t>
  </si>
  <si>
    <t>2.4.</t>
  </si>
  <si>
    <t>2.5.</t>
  </si>
  <si>
    <t>Корм собакам</t>
  </si>
  <si>
    <t>Штрафы от пожарников, экологов</t>
  </si>
  <si>
    <t>Финансовые поступления</t>
  </si>
  <si>
    <t>1.</t>
  </si>
  <si>
    <t>Членские взносы</t>
  </si>
  <si>
    <t xml:space="preserve">ИТОГО ПЛАНИРУЕТСЯ ПОСТУПЛЕНИЙ </t>
  </si>
  <si>
    <t>1.5.</t>
  </si>
  <si>
    <t>Электронная отчетность СБИС</t>
  </si>
  <si>
    <t>Обслуживание электической и информационной сети "Танкос"</t>
  </si>
  <si>
    <t>2.1.</t>
  </si>
  <si>
    <t>2.2.</t>
  </si>
  <si>
    <t>3.1.</t>
  </si>
  <si>
    <t>4.1.</t>
  </si>
  <si>
    <t>Юридические услуги</t>
  </si>
  <si>
    <t>Земельный налог</t>
  </si>
  <si>
    <t>Комиссии банка:Сбербанк Бизнес Л@йн</t>
  </si>
  <si>
    <t>Выплаты сотрудникам СНТ</t>
  </si>
  <si>
    <t>1. Зарплаты,налоги, банковское обслуживание, электронная отчетность</t>
  </si>
  <si>
    <t>2. Расходы по административной части</t>
  </si>
  <si>
    <t>Программа для СНТ</t>
  </si>
  <si>
    <t xml:space="preserve">Вывоз отходов мусора по договору </t>
  </si>
  <si>
    <t>Поездки в мосэнерго, мусороперераб.орг-цию, администрацию Мож.р-на, налоговую и прочие ведомства</t>
  </si>
  <si>
    <t>Транспортные расходы (оплата проезда)</t>
  </si>
  <si>
    <t>расходники для тримера, бензопилы, прочие нужды</t>
  </si>
  <si>
    <t>400,00*12 месяцев*3 человека</t>
  </si>
  <si>
    <t>расчет 1 сотка * 1000,00</t>
  </si>
  <si>
    <t>Средний взнос  в месяц с участка</t>
  </si>
  <si>
    <t>Благоустройство территории</t>
  </si>
  <si>
    <t>-</t>
  </si>
  <si>
    <t>Поддержка сайта</t>
  </si>
  <si>
    <t>3. Обслуживание территории СНТ</t>
  </si>
  <si>
    <t>3.2.</t>
  </si>
  <si>
    <t>3.3.</t>
  </si>
  <si>
    <t>3.4.</t>
  </si>
  <si>
    <t>3.5.</t>
  </si>
  <si>
    <t>3.6.</t>
  </si>
  <si>
    <t>3.7.</t>
  </si>
  <si>
    <t>4. Налоги и Резерв на возможные штрафные санкции</t>
  </si>
  <si>
    <t>5. Юридическое сопровождение</t>
  </si>
  <si>
    <t>5.1.</t>
  </si>
  <si>
    <t>5.2.</t>
  </si>
  <si>
    <t>Выкатные ворота (содержание)</t>
  </si>
  <si>
    <t>12 000 в месяц, 12 000*12=144 000,00</t>
  </si>
  <si>
    <t>3.8.</t>
  </si>
  <si>
    <t>Прочие расходы по содержанию инфрастуктуры</t>
  </si>
  <si>
    <t>СМС-сообщения по открытию 400,00 в месяц, 400*12=4 800,00, содержание ворот 10 000,00</t>
  </si>
  <si>
    <t>3 сотрудника: председатель 17930х12мес=215160, бухгалтер 17930х12 мес=215160, сторож 23000х12 мес=276000.</t>
  </si>
  <si>
    <t xml:space="preserve"> </t>
  </si>
  <si>
    <t>кад.номер 50:18:0090517:315, ст-ть 7 558 016,00, площадь 68 960 кв.м, ставка 0,3%</t>
  </si>
  <si>
    <t>Взнос со всех участков (286 участков)</t>
  </si>
  <si>
    <t>УТВЕРЖДЕНО</t>
  </si>
  <si>
    <t xml:space="preserve"> Решением Общего Cобрания членов СНТ "Аникино"</t>
  </si>
  <si>
    <t>Базовый тариф составляет 30 процентов, он включает отчисления на ОПС, ОМС и ВНиМ=211 896,00,  ФСС от несч.случ. 0,2%=1 412,64</t>
  </si>
  <si>
    <t>вырубка деревьев, покос травы, чистка канав, колодцев</t>
  </si>
  <si>
    <t>год ~217 руб. / мес., пока бесплатно. Средняя цена в год 2 600,00</t>
  </si>
  <si>
    <t>Рассылка СМС по эл.эн.</t>
  </si>
  <si>
    <t>расчет общее кол-во соток * 1000,00; 2 118,0407*1000</t>
  </si>
  <si>
    <t>2.6.</t>
  </si>
  <si>
    <t>Эл.энергия сторожки</t>
  </si>
  <si>
    <t>2.7.</t>
  </si>
  <si>
    <t>Эл.энергия фонари</t>
  </si>
  <si>
    <t>Потребление 70 Ватт в час. 50 фонарей</t>
  </si>
  <si>
    <t>2100 в месяц за вед.счета + комиссия банка за платежи, зачисление денежных ср/в</t>
  </si>
  <si>
    <t>бумага 3 пач.*400,00=1200,00, картридж д/принтера:2100*2=4200,00, канцтовары прочие 2000,00</t>
  </si>
  <si>
    <t>Средний расход в год 429 куба. 1 куб.м =1117,88, с 2024 г вывод но нормативу(не по факту); 429*1117,88=479570,52</t>
  </si>
  <si>
    <t>1072 руб. / год / счетчик (138 счетчик)</t>
  </si>
  <si>
    <t>в среднем 757,83 в месяц, 757,83*12=9093,97. Тарифы за 1 СМС: МТС:21,75, Мегафон:20,55, Билайн: 5,44, Теле2: 4,70, Тинькофф: 4,60</t>
  </si>
  <si>
    <t>Корм 15 кг средняя цена 2500,00, на 1 месяц 22,5 кг на 1 собаку 3 750 руб.,3 750*12= 45 000,00</t>
  </si>
  <si>
    <t>ИТОГО планируемый расход на 2024</t>
  </si>
  <si>
    <r>
      <t>                                                                                                          </t>
    </r>
    <r>
      <rPr>
        <b/>
        <sz val="11"/>
        <color theme="1"/>
        <rFont val="Calibri"/>
        <family val="2"/>
        <charset val="204"/>
        <scheme val="minor"/>
      </rPr>
      <t>НА 2024 ГОД</t>
    </r>
  </si>
  <si>
    <t>Права использов."СБИС ЭО-Базовый, УСНО/ЕНВД", права испол.аккаунта sbis.ru на 1 год (9 000,00), ЭП(3 200,00)</t>
  </si>
  <si>
    <t>Т1: 6 025 кВт*ч х 8,21=49 465,25, Т2: 2 588 кВт*ч х 3,24=8 385,12 в год</t>
  </si>
  <si>
    <t>Применяется 1С-Садовод с 2022 года, пока бесплатно, средняя цена 19 000,00 в год(в облаке)</t>
  </si>
  <si>
    <t>от "   24    "                  августа                                     2024 г.</t>
  </si>
  <si>
    <t xml:space="preserve">Расход на ремонт дорог </t>
  </si>
  <si>
    <t>Дефицит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</si>
</sst>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1010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16" fontId="0" fillId="0" borderId="1" xfId="0" applyNumberForma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2" xfId="0" applyBorder="1" applyAlignment="1">
      <alignment wrapText="1"/>
    </xf>
    <xf numFmtId="4" fontId="0" fillId="0" borderId="1" xfId="0" applyNumberForma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" fontId="0" fillId="0" borderId="1" xfId="0" applyNumberForma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5" fillId="0" borderId="0" xfId="1" applyAlignment="1">
      <alignment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2" fillId="0" borderId="8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1" xfId="0" applyBorder="1" applyAlignment="1">
      <alignment horizontal="left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3" fillId="0" borderId="3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 indent="1"/>
    </xf>
    <xf numFmtId="0" fontId="7" fillId="0" borderId="9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9"/>
  <sheetViews>
    <sheetView tabSelected="1" topLeftCell="B1" zoomScale="73" zoomScaleNormal="73" workbookViewId="0">
      <selection activeCell="C18" sqref="C18"/>
    </sheetView>
  </sheetViews>
  <sheetFormatPr defaultRowHeight="14.25" x14ac:dyDescent="0.45"/>
  <cols>
    <col min="1" max="1" width="12" customWidth="1"/>
    <col min="2" max="2" width="24.59765625" customWidth="1"/>
    <col min="3" max="3" width="18.796875" customWidth="1"/>
    <col min="4" max="4" width="55.1328125" customWidth="1"/>
  </cols>
  <sheetData>
    <row r="1" spans="1:8" x14ac:dyDescent="0.45">
      <c r="D1" t="s">
        <v>70</v>
      </c>
    </row>
    <row r="2" spans="1:8" x14ac:dyDescent="0.45">
      <c r="D2" t="s">
        <v>71</v>
      </c>
    </row>
    <row r="3" spans="1:8" x14ac:dyDescent="0.45">
      <c r="D3" t="s">
        <v>93</v>
      </c>
    </row>
    <row r="4" spans="1:8" x14ac:dyDescent="0.45">
      <c r="A4" s="34" t="s">
        <v>0</v>
      </c>
      <c r="B4" s="34"/>
      <c r="C4" s="34"/>
      <c r="D4" s="34"/>
    </row>
    <row r="5" spans="1:8" x14ac:dyDescent="0.45">
      <c r="A5" s="34" t="s">
        <v>1</v>
      </c>
      <c r="B5" s="34"/>
      <c r="C5" s="34"/>
      <c r="D5" s="34"/>
    </row>
    <row r="6" spans="1:8" x14ac:dyDescent="0.45">
      <c r="A6" s="35" t="s">
        <v>89</v>
      </c>
      <c r="B6" s="35"/>
      <c r="C6" s="35"/>
      <c r="D6" s="35"/>
    </row>
    <row r="7" spans="1:8" x14ac:dyDescent="0.45">
      <c r="A7" s="1" t="s">
        <v>2</v>
      </c>
      <c r="B7" s="38" t="s">
        <v>3</v>
      </c>
      <c r="C7" s="38" t="s">
        <v>4</v>
      </c>
      <c r="D7" s="38" t="s">
        <v>5</v>
      </c>
    </row>
    <row r="8" spans="1:8" x14ac:dyDescent="0.45">
      <c r="A8" s="2" t="s">
        <v>6</v>
      </c>
      <c r="B8" s="39"/>
      <c r="C8" s="39"/>
      <c r="D8" s="39"/>
    </row>
    <row r="9" spans="1:8" x14ac:dyDescent="0.45">
      <c r="A9" s="40" t="s">
        <v>7</v>
      </c>
      <c r="B9" s="41"/>
      <c r="C9" s="41"/>
      <c r="D9" s="42"/>
    </row>
    <row r="10" spans="1:8" x14ac:dyDescent="0.45">
      <c r="A10" s="43" t="s">
        <v>37</v>
      </c>
      <c r="B10" s="44"/>
      <c r="C10" s="44"/>
      <c r="D10" s="45"/>
    </row>
    <row r="11" spans="1:8" ht="28.5" x14ac:dyDescent="0.45">
      <c r="A11" s="3" t="s">
        <v>8</v>
      </c>
      <c r="B11" s="4" t="s">
        <v>36</v>
      </c>
      <c r="C11" s="16">
        <f>17930*12+17930*12+23000*12</f>
        <v>706320</v>
      </c>
      <c r="D11" s="9" t="s">
        <v>66</v>
      </c>
    </row>
    <row r="12" spans="1:8" ht="42.75" x14ac:dyDescent="0.45">
      <c r="A12" s="3" t="s">
        <v>9</v>
      </c>
      <c r="B12" s="4" t="s">
        <v>10</v>
      </c>
      <c r="C12" s="16">
        <f>C11*30.2/100</f>
        <v>213308.64</v>
      </c>
      <c r="D12" s="4" t="s">
        <v>72</v>
      </c>
      <c r="E12" t="s">
        <v>67</v>
      </c>
    </row>
    <row r="13" spans="1:8" ht="28.5" x14ac:dyDescent="0.45">
      <c r="A13" s="13" t="s">
        <v>11</v>
      </c>
      <c r="B13" s="9" t="s">
        <v>34</v>
      </c>
      <c r="C13" s="17">
        <f>12458313.6*0.3/100+0.06</f>
        <v>37375.000799999994</v>
      </c>
      <c r="D13" s="9" t="s">
        <v>68</v>
      </c>
    </row>
    <row r="14" spans="1:8" ht="28.5" x14ac:dyDescent="0.45">
      <c r="A14" s="3" t="s">
        <v>12</v>
      </c>
      <c r="B14" s="4" t="s">
        <v>35</v>
      </c>
      <c r="C14" s="16">
        <f>2100*12+2700</f>
        <v>27900</v>
      </c>
      <c r="D14" s="12" t="s">
        <v>82</v>
      </c>
      <c r="H14" s="20"/>
    </row>
    <row r="15" spans="1:8" ht="28.5" x14ac:dyDescent="0.45">
      <c r="A15" s="3" t="s">
        <v>26</v>
      </c>
      <c r="B15" s="4" t="s">
        <v>27</v>
      </c>
      <c r="C15" s="18">
        <f>9000+3200</f>
        <v>12200</v>
      </c>
      <c r="D15" s="10" t="s">
        <v>90</v>
      </c>
      <c r="H15" s="22"/>
    </row>
    <row r="16" spans="1:8" x14ac:dyDescent="0.45">
      <c r="A16" s="3"/>
      <c r="B16" s="3" t="s">
        <v>16</v>
      </c>
      <c r="C16" s="8">
        <f>SUM(C11:C15)</f>
        <v>997103.64080000005</v>
      </c>
      <c r="D16" s="4"/>
      <c r="H16" s="21"/>
    </row>
    <row r="17" spans="1:4" x14ac:dyDescent="0.45">
      <c r="A17" s="43" t="s">
        <v>38</v>
      </c>
      <c r="B17" s="44"/>
      <c r="C17" s="44"/>
      <c r="D17" s="45"/>
    </row>
    <row r="18" spans="1:4" ht="71.25" x14ac:dyDescent="0.45">
      <c r="A18" s="3" t="s">
        <v>29</v>
      </c>
      <c r="B18" s="4" t="s">
        <v>13</v>
      </c>
      <c r="C18" s="16">
        <f>1200+4200+2000</f>
        <v>7400</v>
      </c>
      <c r="D18" s="4" t="s">
        <v>83</v>
      </c>
    </row>
    <row r="19" spans="1:4" ht="28.5" x14ac:dyDescent="0.45">
      <c r="A19" s="3" t="s">
        <v>30</v>
      </c>
      <c r="B19" s="9" t="s">
        <v>39</v>
      </c>
      <c r="C19" s="16">
        <v>19000</v>
      </c>
      <c r="D19" s="9" t="s">
        <v>92</v>
      </c>
    </row>
    <row r="20" spans="1:4" x14ac:dyDescent="0.45">
      <c r="A20" s="3" t="s">
        <v>17</v>
      </c>
      <c r="B20" s="4" t="s">
        <v>14</v>
      </c>
      <c r="C20" s="16">
        <f>400*12*3</f>
        <v>14400</v>
      </c>
      <c r="D20" s="4" t="s">
        <v>44</v>
      </c>
    </row>
    <row r="21" spans="1:4" ht="28.5" x14ac:dyDescent="0.45">
      <c r="A21" s="13" t="s">
        <v>18</v>
      </c>
      <c r="B21" s="9" t="s">
        <v>42</v>
      </c>
      <c r="C21" s="17">
        <v>10000</v>
      </c>
      <c r="D21" s="46" t="s">
        <v>41</v>
      </c>
    </row>
    <row r="22" spans="1:4" x14ac:dyDescent="0.45">
      <c r="A22" s="13" t="s">
        <v>19</v>
      </c>
      <c r="B22" s="9" t="s">
        <v>15</v>
      </c>
      <c r="C22" s="17">
        <v>0</v>
      </c>
      <c r="D22" s="9" t="s">
        <v>43</v>
      </c>
    </row>
    <row r="23" spans="1:4" ht="28.5" x14ac:dyDescent="0.45">
      <c r="A23" s="13" t="s">
        <v>77</v>
      </c>
      <c r="B23" s="9" t="s">
        <v>78</v>
      </c>
      <c r="C23" s="17">
        <f>6025*8.21+2588*3.24</f>
        <v>57850.37000000001</v>
      </c>
      <c r="D23" s="9" t="s">
        <v>91</v>
      </c>
    </row>
    <row r="24" spans="1:4" x14ac:dyDescent="0.45">
      <c r="A24" s="13" t="s">
        <v>79</v>
      </c>
      <c r="B24" s="9" t="s">
        <v>80</v>
      </c>
      <c r="C24" s="17">
        <v>15000</v>
      </c>
      <c r="D24" s="9" t="s">
        <v>81</v>
      </c>
    </row>
    <row r="25" spans="1:4" x14ac:dyDescent="0.45">
      <c r="A25" s="13"/>
      <c r="B25" s="13" t="s">
        <v>16</v>
      </c>
      <c r="C25" s="47">
        <f>SUM(C18:C24)</f>
        <v>123650.37000000001</v>
      </c>
      <c r="D25" s="9"/>
    </row>
    <row r="26" spans="1:4" x14ac:dyDescent="0.45">
      <c r="A26" s="48" t="s">
        <v>50</v>
      </c>
      <c r="B26" s="49"/>
      <c r="C26" s="49"/>
      <c r="D26" s="50"/>
    </row>
    <row r="27" spans="1:4" ht="28.5" x14ac:dyDescent="0.45">
      <c r="A27" s="51" t="s">
        <v>31</v>
      </c>
      <c r="B27" s="12" t="s">
        <v>47</v>
      </c>
      <c r="C27" s="52">
        <v>0</v>
      </c>
      <c r="D27" s="9" t="s">
        <v>73</v>
      </c>
    </row>
    <row r="28" spans="1:4" ht="28.5" x14ac:dyDescent="0.45">
      <c r="A28" s="51" t="s">
        <v>51</v>
      </c>
      <c r="B28" s="12" t="s">
        <v>40</v>
      </c>
      <c r="C28" s="52">
        <f>429*1117.88</f>
        <v>479570.52</v>
      </c>
      <c r="D28" s="9" t="s">
        <v>84</v>
      </c>
    </row>
    <row r="29" spans="1:4" ht="57" x14ac:dyDescent="0.45">
      <c r="A29" s="51" t="s">
        <v>52</v>
      </c>
      <c r="B29" s="12" t="s">
        <v>28</v>
      </c>
      <c r="C29" s="52">
        <f>1072*138</f>
        <v>147936</v>
      </c>
      <c r="D29" s="9" t="s">
        <v>85</v>
      </c>
    </row>
    <row r="30" spans="1:4" ht="28.5" x14ac:dyDescent="0.45">
      <c r="A30" s="51" t="s">
        <v>53</v>
      </c>
      <c r="B30" s="9" t="s">
        <v>49</v>
      </c>
      <c r="C30" s="17">
        <v>0</v>
      </c>
      <c r="D30" s="9" t="s">
        <v>74</v>
      </c>
    </row>
    <row r="31" spans="1:4" ht="42.75" x14ac:dyDescent="0.45">
      <c r="A31" s="51" t="s">
        <v>54</v>
      </c>
      <c r="B31" s="9" t="s">
        <v>75</v>
      </c>
      <c r="C31" s="17">
        <v>9093.9699999999993</v>
      </c>
      <c r="D31" s="9" t="s">
        <v>86</v>
      </c>
    </row>
    <row r="32" spans="1:4" ht="28.5" x14ac:dyDescent="0.45">
      <c r="A32" s="51" t="s">
        <v>55</v>
      </c>
      <c r="B32" s="9" t="s">
        <v>20</v>
      </c>
      <c r="C32" s="17">
        <v>45000</v>
      </c>
      <c r="D32" s="9" t="s">
        <v>87</v>
      </c>
    </row>
    <row r="33" spans="1:4" ht="28.5" x14ac:dyDescent="0.45">
      <c r="A33" s="51" t="s">
        <v>56</v>
      </c>
      <c r="B33" s="9" t="s">
        <v>61</v>
      </c>
      <c r="C33" s="17">
        <f>4800+10000</f>
        <v>14800</v>
      </c>
      <c r="D33" s="9" t="s">
        <v>65</v>
      </c>
    </row>
    <row r="34" spans="1:4" ht="42.75" x14ac:dyDescent="0.45">
      <c r="A34" s="51" t="s">
        <v>63</v>
      </c>
      <c r="B34" s="9" t="s">
        <v>64</v>
      </c>
      <c r="C34" s="17">
        <v>1500000</v>
      </c>
      <c r="D34" s="9" t="s">
        <v>94</v>
      </c>
    </row>
    <row r="35" spans="1:4" x14ac:dyDescent="0.45">
      <c r="A35" s="3"/>
      <c r="B35" s="3" t="s">
        <v>16</v>
      </c>
      <c r="C35" s="8">
        <f>SUM(C27:C34)</f>
        <v>2196400.4900000002</v>
      </c>
      <c r="D35" s="4"/>
    </row>
    <row r="36" spans="1:4" x14ac:dyDescent="0.45">
      <c r="A36" s="25" t="s">
        <v>57</v>
      </c>
      <c r="B36" s="26"/>
      <c r="C36" s="26"/>
      <c r="D36" s="27"/>
    </row>
    <row r="37" spans="1:4" ht="28.5" x14ac:dyDescent="0.45">
      <c r="A37" s="14" t="s">
        <v>32</v>
      </c>
      <c r="B37" s="9" t="s">
        <v>21</v>
      </c>
      <c r="C37" s="17">
        <v>10000</v>
      </c>
      <c r="D37" s="9" t="s">
        <v>48</v>
      </c>
    </row>
    <row r="38" spans="1:4" x14ac:dyDescent="0.45">
      <c r="A38" s="7"/>
      <c r="B38" s="3" t="s">
        <v>16</v>
      </c>
      <c r="C38" s="8">
        <f>SUM(C37)</f>
        <v>10000</v>
      </c>
      <c r="D38" s="4"/>
    </row>
    <row r="39" spans="1:4" x14ac:dyDescent="0.45">
      <c r="A39" s="25" t="s">
        <v>58</v>
      </c>
      <c r="B39" s="26"/>
      <c r="C39" s="26"/>
      <c r="D39" s="27"/>
    </row>
    <row r="40" spans="1:4" x14ac:dyDescent="0.45">
      <c r="A40" s="3" t="s">
        <v>59</v>
      </c>
      <c r="B40" s="4" t="s">
        <v>33</v>
      </c>
      <c r="C40" s="16">
        <f>12000*12</f>
        <v>144000</v>
      </c>
      <c r="D40" s="4" t="s">
        <v>62</v>
      </c>
    </row>
    <row r="41" spans="1:4" x14ac:dyDescent="0.45">
      <c r="A41" s="3" t="s">
        <v>60</v>
      </c>
      <c r="B41" s="4"/>
      <c r="C41" s="16">
        <v>0</v>
      </c>
      <c r="D41" s="4"/>
    </row>
    <row r="42" spans="1:4" x14ac:dyDescent="0.45">
      <c r="A42" s="3"/>
      <c r="B42" s="3" t="s">
        <v>16</v>
      </c>
      <c r="C42" s="8">
        <f>SUM(C40:C41)</f>
        <v>144000</v>
      </c>
      <c r="D42" s="4"/>
    </row>
    <row r="43" spans="1:4" x14ac:dyDescent="0.45">
      <c r="A43" s="36" t="s">
        <v>88</v>
      </c>
      <c r="B43" s="37"/>
      <c r="C43" s="8">
        <f>C16+C25+C35+C38+C42</f>
        <v>3471154.5008000005</v>
      </c>
      <c r="D43" s="3"/>
    </row>
    <row r="44" spans="1:4" ht="26.25" customHeight="1" x14ac:dyDescent="0.45">
      <c r="A44" s="28" t="s">
        <v>22</v>
      </c>
      <c r="B44" s="29"/>
      <c r="C44" s="29"/>
      <c r="D44" s="30"/>
    </row>
    <row r="45" spans="1:4" x14ac:dyDescent="0.45">
      <c r="A45" s="31" t="s">
        <v>23</v>
      </c>
      <c r="B45" s="28" t="s">
        <v>24</v>
      </c>
      <c r="C45" s="29"/>
      <c r="D45" s="30"/>
    </row>
    <row r="46" spans="1:4" ht="28.5" x14ac:dyDescent="0.45">
      <c r="A46" s="32"/>
      <c r="B46" s="4" t="s">
        <v>46</v>
      </c>
      <c r="C46" s="16">
        <f>2118.0407/289*1000/12</f>
        <v>610.73837946943479</v>
      </c>
      <c r="D46" s="15" t="s">
        <v>45</v>
      </c>
    </row>
    <row r="47" spans="1:4" ht="28.5" x14ac:dyDescent="0.45">
      <c r="A47" s="32"/>
      <c r="B47" s="9" t="s">
        <v>69</v>
      </c>
      <c r="C47" s="16">
        <v>2118040.7000000002</v>
      </c>
      <c r="D47" s="19" t="s">
        <v>76</v>
      </c>
    </row>
    <row r="48" spans="1:4" ht="28.5" x14ac:dyDescent="0.45">
      <c r="A48" s="33"/>
      <c r="B48" s="5" t="s">
        <v>25</v>
      </c>
      <c r="C48" s="23">
        <f>C47</f>
        <v>2118040.7000000002</v>
      </c>
      <c r="D48" s="24"/>
    </row>
    <row r="49" spans="1:4" x14ac:dyDescent="0.45">
      <c r="A49" s="3"/>
      <c r="B49" s="5" t="s">
        <v>95</v>
      </c>
      <c r="C49" s="11">
        <f>C48-C43</f>
        <v>-1353113.8008000003</v>
      </c>
      <c r="D49" s="6"/>
    </row>
  </sheetData>
  <mergeCells count="16">
    <mergeCell ref="A39:D39"/>
    <mergeCell ref="B45:D45"/>
    <mergeCell ref="A44:D44"/>
    <mergeCell ref="A45:A48"/>
    <mergeCell ref="A4:D4"/>
    <mergeCell ref="A5:D5"/>
    <mergeCell ref="A6:D6"/>
    <mergeCell ref="A36:D36"/>
    <mergeCell ref="A43:B43"/>
    <mergeCell ref="B7:B8"/>
    <mergeCell ref="C7:C8"/>
    <mergeCell ref="D7:D8"/>
    <mergeCell ref="A9:D9"/>
    <mergeCell ref="A26:D26"/>
    <mergeCell ref="A10:D10"/>
    <mergeCell ref="A17:D17"/>
  </mergeCells>
  <pageMargins left="0.25" right="0.25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В. Смирнова</dc:creator>
  <cp:lastModifiedBy>Ruslan Ish</cp:lastModifiedBy>
  <cp:lastPrinted>2024-08-22T19:09:51Z</cp:lastPrinted>
  <dcterms:created xsi:type="dcterms:W3CDTF">2015-08-12T12:42:24Z</dcterms:created>
  <dcterms:modified xsi:type="dcterms:W3CDTF">2024-09-06T06:18:05Z</dcterms:modified>
</cp:coreProperties>
</file>