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сбис++\"/>
    </mc:Choice>
  </mc:AlternateContent>
  <bookViews>
    <workbookView xWindow="0" yWindow="0" windowWidth="7470" windowHeight="3450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" i="1" l="1"/>
  <c r="C28" i="1"/>
  <c r="C58" i="1"/>
  <c r="C56" i="1"/>
  <c r="C15" i="1"/>
  <c r="C16" i="1"/>
  <c r="C57" i="1"/>
  <c r="C50" i="1"/>
  <c r="C41" i="1"/>
  <c r="C40" i="1"/>
  <c r="C38" i="1"/>
  <c r="C31" i="1"/>
  <c r="C29" i="1"/>
  <c r="C35" i="1"/>
  <c r="C24" i="1"/>
  <c r="C23" i="1"/>
  <c r="C22" i="1"/>
  <c r="C20" i="1"/>
  <c r="C19" i="1"/>
  <c r="C14" i="1"/>
  <c r="C13" i="1"/>
  <c r="C11" i="1"/>
  <c r="C25" i="1" l="1"/>
  <c r="C17" i="1"/>
  <c r="C46" i="1"/>
  <c r="C47" i="1" l="1"/>
</calcChain>
</file>

<file path=xl/sharedStrings.xml><?xml version="1.0" encoding="utf-8"?>
<sst xmlns="http://schemas.openxmlformats.org/spreadsheetml/2006/main" count="123" uniqueCount="118">
  <si>
    <t>УТВЕРЖДЕНО</t>
  </si>
  <si>
    <t xml:space="preserve"> Решением Общего Cобрания членов СНТ "Аникино"</t>
  </si>
  <si>
    <t>от "   27   "                  июня                                     2026 г.</t>
  </si>
  <si>
    <t xml:space="preserve">ПРИХОДНО-РАСХОДНАЯ СМЕТА </t>
  </si>
  <si>
    <t>САДОВОДЧЕСКОГО НЕКОММЕРЧЕСКОГО ТОВАРИЩЕСТВА «АНИКИНО»</t>
  </si>
  <si>
    <r>
      <rPr>
        <sz val="11"/>
        <color rgb="FF000000"/>
        <rFont val="Calibri"/>
        <family val="2"/>
        <charset val="204"/>
      </rPr>
      <t>                                                                                                          </t>
    </r>
    <r>
      <rPr>
        <b/>
        <sz val="11"/>
        <color rgb="FF000000"/>
        <rFont val="Calibri"/>
        <family val="2"/>
        <charset val="204"/>
      </rPr>
      <t>НА 2026 ГОД</t>
    </r>
  </si>
  <si>
    <t>№</t>
  </si>
  <si>
    <t>Наименование статей расхода</t>
  </si>
  <si>
    <t>Сумма в рублях</t>
  </si>
  <si>
    <t>ПРИМЕЧАНИЕ</t>
  </si>
  <si>
    <t>п/п</t>
  </si>
  <si>
    <t>Р А С Х О Д Ы</t>
  </si>
  <si>
    <t>1. Зарплаты,налоги, банковское обслуживание, электронная отчетность</t>
  </si>
  <si>
    <t>1.1.</t>
  </si>
  <si>
    <t>Фонд оплаты труда сотрудникам СНТ( в том числе НДФЛ 13%  126828.00)</t>
  </si>
  <si>
    <t>3 сотрудника: председатель 27100х12мес=325200, бухгалтер  27100х12 мес=325 200, сторож 27100х12 мес=325200, согласно требованиям  ИФНС и ПФ начисления в соответствие с МРОТ по Московской области(значение может меняться в связи с изменениями МРОТ по МО)</t>
  </si>
  <si>
    <t>1.2.</t>
  </si>
  <si>
    <t>Налоги с фонда зарабатной платы 30,2%</t>
  </si>
  <si>
    <t>Базовый тариф составляет 30 процентов, он включает отчисления на ОПС, ОМС и ВНиМ=292680,00+ ФСС от несч.случ. 0,2%=1 951,20</t>
  </si>
  <si>
    <t xml:space="preserve"> </t>
  </si>
  <si>
    <t>1.3.</t>
  </si>
  <si>
    <t>Земельный налог</t>
  </si>
  <si>
    <t>кад.номер 50:18:0090517:315, ст-ть 7 558 016,00, площадь 68 960 кв.м, ставка 0,3%</t>
  </si>
  <si>
    <t>1.4.</t>
  </si>
  <si>
    <t>Комиссии банка:Сбербанк Бизнес Л@йн</t>
  </si>
  <si>
    <t>2890,00х12=34680,00 в месяц за вед.счета + комиссия банка за платежиза перевод средств со счета ЮЛ н а счета ФЛ(3320.00 примерное значение)</t>
  </si>
  <si>
    <t>1.5.</t>
  </si>
  <si>
    <t>ИТОГО:</t>
  </si>
  <si>
    <t>2. Расходы по административной части</t>
  </si>
  <si>
    <t>2.1.</t>
  </si>
  <si>
    <t>На приобретение канцелярских товаров и расходных материалов к компьютерной технике, почтов.расходы</t>
  </si>
  <si>
    <t>бумага 1 пач.*400,00=400,00, картридж д/принтера:2100*1=2100,00, канцтовары прочие 2000,00</t>
  </si>
  <si>
    <t>2.2.</t>
  </si>
  <si>
    <t>2.3.</t>
  </si>
  <si>
    <t>Мобильная связь</t>
  </si>
  <si>
    <t>400,00*12 месяцев*3 человека</t>
  </si>
  <si>
    <t>2.4.</t>
  </si>
  <si>
    <t>Транспортные расходы (оплата проезда)</t>
  </si>
  <si>
    <t>Поездки в мосэнерго, мусороперераб.орг-цию, администрацию Мож.р-на, налоговую и прочие ведомства</t>
  </si>
  <si>
    <t>2.5.</t>
  </si>
  <si>
    <t>Хозяйственные расходы</t>
  </si>
  <si>
    <t>расходники для тримера, бензопилы, прочие нужды</t>
  </si>
  <si>
    <t>2.6.</t>
  </si>
  <si>
    <t>Эл.энергия сторожки</t>
  </si>
  <si>
    <t>Т1: 6 025 кВт*ч х 10,30=49 465,25, Т2: 2 588 кВт*ч х 4,43=8 385,12 в год (расход до   12.04.2026 30600руб , далее работают камеры 365руб.Х 7 месяцев=2555)</t>
  </si>
  <si>
    <t>Эл.энергия фонари</t>
  </si>
  <si>
    <t>Потребление 70 Ватт в час. 50 фонарей , так как тарифы изменились(средний расчет 2500х12мес=</t>
  </si>
  <si>
    <t>3. Обслуживание территории СНТ</t>
  </si>
  <si>
    <t>3.1.</t>
  </si>
  <si>
    <t>Благоустройство территории</t>
  </si>
  <si>
    <t>вырубка деревьев, покос травы, чистка канав</t>
  </si>
  <si>
    <t>3.2.</t>
  </si>
  <si>
    <t xml:space="preserve">Вывоз отходов мусора по договору </t>
  </si>
  <si>
    <t xml:space="preserve"> С 01.01.26 ст-ть 1 куб. 1328,65 Средний расход в год 548,40 куба. 1 куб.м =1 328,65, с 2024 г вывоз по нормативу(не по факту); 548,40*1 328,65=728631,66( за 2025 Акт сверки Рузский РО -592458,37; СНТ Аникино 461116,68, Расхождение 131 341,69)</t>
  </si>
  <si>
    <t>3.3.</t>
  </si>
  <si>
    <t>Обслуживание электической и информационной сети "Танкос"</t>
  </si>
  <si>
    <t>1 425,78 руб. / год / счетчик (135 счетчиков)</t>
  </si>
  <si>
    <t>3.4.</t>
  </si>
  <si>
    <t>Корм собакам</t>
  </si>
  <si>
    <t>Корм 15 кг средняя цена 2500,00, на 1 месяц 22,5 кг на 1 собаку 3 750 руб.,3 750*12= 45 000,00</t>
  </si>
  <si>
    <t>3.5.</t>
  </si>
  <si>
    <t>Выкатные ворота (содержание, ремонт)</t>
  </si>
  <si>
    <t>СМС-сообщения по открытию 400,00 в месяц, 400*12=4 800,00, ремонт ворот 40 000,00</t>
  </si>
  <si>
    <t>3.6.</t>
  </si>
  <si>
    <t>Чистка пруда</t>
  </si>
  <si>
    <r>
      <rPr>
        <sz val="11"/>
        <rFont val="Calibri"/>
        <family val="2"/>
        <charset val="204"/>
      </rPr>
      <t xml:space="preserve">Удаление водорослей, тины, растений с поверхности пруда, </t>
    </r>
    <r>
      <rPr>
        <sz val="11"/>
        <rFont val="Calibri"/>
        <family val="2"/>
        <charset val="1"/>
      </rPr>
      <t>S=2400 м², 2400*17=40 000руб.</t>
    </r>
  </si>
  <si>
    <t>3.7.</t>
  </si>
  <si>
    <t>Ремонт прудового мостика</t>
  </si>
  <si>
    <t>Укрепление опор мостика сваями, придание прочности конструкции</t>
  </si>
  <si>
    <t>3.8.</t>
  </si>
  <si>
    <t>Прочие расходы по содержанию инфрастуктуры</t>
  </si>
  <si>
    <t>4. Налоги и Резерв на возможные штрафные санкции</t>
  </si>
  <si>
    <t>4.1.</t>
  </si>
  <si>
    <t>Штрафы от пожарников, экологов, налоговой</t>
  </si>
  <si>
    <t>-</t>
  </si>
  <si>
    <t>5. Юридическое сопровождение</t>
  </si>
  <si>
    <t>5.1.</t>
  </si>
  <si>
    <t>Юридические услуги</t>
  </si>
  <si>
    <t>25000 за иск, 25*9 исков=225 000,00 выплата в 2025г.,(по решению суда  часть возвращается истцу)</t>
  </si>
  <si>
    <t>5.2.</t>
  </si>
  <si>
    <t>Госпошлина при подаче исков в суд</t>
  </si>
  <si>
    <t>4000*9 (решением суда возвращается истцу)</t>
  </si>
  <si>
    <t>возмещено юр.услуги</t>
  </si>
  <si>
    <t>20000-2025г.;20000-2026г.</t>
  </si>
  <si>
    <t>возмещено взносов через суд</t>
  </si>
  <si>
    <t xml:space="preserve">11400-2025г.91 иск);52200-2026(2-а иска)оставшиеся 6 исков в процессе рассмотрения судом в очередном порядке) </t>
  </si>
  <si>
    <t>возмещено госпошлины</t>
  </si>
  <si>
    <t>4000,00 -2025г.;8000,00-2026г.</t>
  </si>
  <si>
    <t>5.3.</t>
  </si>
  <si>
    <t>досудебное погашение долга</t>
  </si>
  <si>
    <t>41248-2025г.;26560-2026г.</t>
  </si>
  <si>
    <t>ИТОГО планируемый расход на 2026</t>
  </si>
  <si>
    <t>Финансовые поступления</t>
  </si>
  <si>
    <t>1.</t>
  </si>
  <si>
    <t>Членские взносы</t>
  </si>
  <si>
    <t>Средний взнос  в месяц с участка</t>
  </si>
  <si>
    <t>расчет 1 сотка * 1000,00</t>
  </si>
  <si>
    <t>расчет общее кол-во соток * 1000,00; 2 127,330*1000</t>
  </si>
  <si>
    <t>реально получено</t>
  </si>
  <si>
    <t xml:space="preserve"> 2025 год</t>
  </si>
  <si>
    <t>начисление (расчет 700руб*сотку)</t>
  </si>
  <si>
    <t>(528507,00 2025 год+250000,00 в 2026году)=778000,00</t>
  </si>
  <si>
    <t xml:space="preserve"> получен % по депозитам</t>
  </si>
  <si>
    <t xml:space="preserve"> 130000,00 планиреум в 2026г(199 650 2025год)</t>
  </si>
  <si>
    <t>ВСЕГО НАЧИСЛЕНО</t>
  </si>
  <si>
    <t xml:space="preserve"> 2127330,7(ЧВ)+1488818(взнос на дороги)</t>
  </si>
  <si>
    <t xml:space="preserve">ИТОГО ПЛАНИРУЕТСЯ ПОСТУПЛЕНИЙ </t>
  </si>
  <si>
    <t>1822647+778507+130000</t>
  </si>
  <si>
    <t>Дефицит</t>
  </si>
  <si>
    <t>1.6.</t>
  </si>
  <si>
    <t>Применяется 1С-Садовод(лицензионная) с октября 2024 года,,средняя цена 21 600,00 в год(в облаке)</t>
  </si>
  <si>
    <t xml:space="preserve"> Права испол.налоговой отчетности СБИС(Тензор)  1 год ,средняя цена 19000,00, ЭП 3 200,00
</t>
  </si>
  <si>
    <t>1С:Предприятие 8 через Интернет.1С:Бухгалтерия. Садовод</t>
  </si>
  <si>
    <t xml:space="preserve">Электронная отчетность в налоговую СБИС(Тензор) </t>
  </si>
  <si>
    <r>
      <t>Расход на ремонт дорог  и прочие непланируемые расходы, дороги - стоимость с покрытия асфальтовой крошкой толщиной 7 см с использованием асфальтоукладчика равна 650руб за 1 м</t>
    </r>
    <r>
      <rPr>
        <sz val="11"/>
        <rFont val="Times New Roman"/>
        <family val="1"/>
        <charset val="1"/>
      </rPr>
      <t>²</t>
    </r>
    <r>
      <rPr>
        <sz val="11"/>
        <rFont val="Calibri"/>
        <family val="2"/>
        <charset val="204"/>
      </rPr>
      <t>, при ширине дороги 3м равно 650*3*770м=1 500000руб., улицы 4, 6, 10 требуют предварительного ремонта гравием, улицы 5, 7 готовы под покрытие асфальтовой крошкой</t>
    </r>
  </si>
  <si>
    <r>
      <t>Расход на ремонт дорог  и прочие непланируемые расходы: дороги - стоимость с покрытия асфальтовой крошкой толщиной 7 см с использован. асфальтоукладчика равна 650руб за 1 м</t>
    </r>
    <r>
      <rPr>
        <sz val="11"/>
        <rFont val="Times New Roman"/>
        <family val="1"/>
        <charset val="1"/>
      </rPr>
      <t>²</t>
    </r>
    <r>
      <rPr>
        <sz val="11"/>
        <rFont val="Calibri"/>
        <family val="2"/>
        <charset val="204"/>
      </rPr>
      <t>, при ширине дороги 3м равно 650*3*770м=1 500тыс.руб., улицы 4, 6, 10 требуют предварит. ремонта гравием, улицы 5, 7 готовы под покрыт. асфальт. крошкой</t>
    </r>
  </si>
  <si>
    <r>
      <rPr>
        <u/>
        <sz val="11"/>
        <rFont val="Calibri"/>
        <family val="2"/>
        <charset val="204"/>
      </rPr>
      <t>начислено</t>
    </r>
    <r>
      <rPr>
        <sz val="11"/>
        <rFont val="Calibri"/>
        <family val="2"/>
        <charset val="204"/>
      </rPr>
      <t xml:space="preserve"> "Взнос на дороги" </t>
    </r>
  </si>
  <si>
    <r>
      <rPr>
        <u/>
        <sz val="11"/>
        <rFont val="Calibri"/>
        <family val="2"/>
        <charset val="204"/>
      </rPr>
      <t>Начислено "</t>
    </r>
    <r>
      <rPr>
        <sz val="11"/>
        <rFont val="Calibri"/>
        <family val="2"/>
        <charset val="204"/>
      </rPr>
      <t>Взнос со всех участков"(289 участков)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</si>
</sst>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m"/>
  </numFmts>
  <fonts count="10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101010"/>
      <name val="Arial"/>
      <family val="2"/>
      <charset val="204"/>
    </font>
    <font>
      <b/>
      <sz val="11"/>
      <name val="Calibri"/>
      <family val="2"/>
      <charset val="204"/>
    </font>
    <font>
      <b/>
      <i/>
      <sz val="11"/>
      <name val="Calibri"/>
      <family val="2"/>
      <charset val="204"/>
    </font>
    <font>
      <sz val="11"/>
      <name val="Calibri"/>
      <family val="2"/>
      <charset val="1"/>
    </font>
    <font>
      <sz val="11"/>
      <name val="Times New Roman"/>
      <family val="1"/>
      <charset val="1"/>
    </font>
    <font>
      <u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/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4" fontId="0" fillId="2" borderId="5" xfId="0" applyNumberForma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wrapText="1"/>
    </xf>
    <xf numFmtId="0" fontId="0" fillId="2" borderId="6" xfId="0" applyFill="1" applyBorder="1" applyAlignment="1">
      <alignment horizont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4" fontId="0" fillId="2" borderId="3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0" fillId="2" borderId="0" xfId="0" applyFill="1"/>
    <xf numFmtId="0" fontId="5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4" fontId="0" fillId="2" borderId="0" xfId="0" applyNumberFormat="1" applyFill="1"/>
    <xf numFmtId="0" fontId="1" fillId="2" borderId="3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" fontId="0" fillId="0" borderId="0" xfId="0" applyNumberFormat="1"/>
    <xf numFmtId="4" fontId="0" fillId="2" borderId="9" xfId="0" applyNumberFormat="1" applyFont="1" applyFill="1" applyBorder="1" applyAlignment="1">
      <alignment horizontal="center" vertical="center" wrapText="1"/>
    </xf>
    <xf numFmtId="4" fontId="0" fillId="2" borderId="8" xfId="0" applyNumberFormat="1" applyFont="1" applyFill="1" applyBorder="1" applyAlignment="1">
      <alignment horizontal="center" vertical="center" wrapText="1"/>
    </xf>
    <xf numFmtId="4" fontId="0" fillId="2" borderId="5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0" fillId="2" borderId="6" xfId="0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101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topLeftCell="A46" zoomScale="90" zoomScaleNormal="90" workbookViewId="0">
      <selection activeCell="C13" sqref="C13"/>
    </sheetView>
  </sheetViews>
  <sheetFormatPr defaultRowHeight="15" x14ac:dyDescent="0.25"/>
  <cols>
    <col min="1" max="1" width="12" customWidth="1"/>
    <col min="2" max="2" width="24.5703125" customWidth="1"/>
    <col min="3" max="3" width="18.85546875" customWidth="1"/>
    <col min="4" max="4" width="55.140625" customWidth="1"/>
    <col min="5" max="10" width="8.5703125" customWidth="1"/>
    <col min="11" max="11" width="17.28515625" customWidth="1"/>
    <col min="12" max="1025" width="8.5703125" customWidth="1"/>
  </cols>
  <sheetData>
    <row r="1" spans="1:11" x14ac:dyDescent="0.25">
      <c r="D1" t="s">
        <v>0</v>
      </c>
    </row>
    <row r="2" spans="1:11" x14ac:dyDescent="0.25">
      <c r="D2" t="s">
        <v>1</v>
      </c>
    </row>
    <row r="3" spans="1:11" x14ac:dyDescent="0.25">
      <c r="D3" t="s">
        <v>2</v>
      </c>
    </row>
    <row r="4" spans="1:11" ht="15" customHeight="1" x14ac:dyDescent="0.25">
      <c r="A4" s="57" t="s">
        <v>3</v>
      </c>
      <c r="B4" s="57"/>
      <c r="C4" s="57"/>
      <c r="D4" s="57"/>
    </row>
    <row r="5" spans="1:11" ht="15" customHeight="1" x14ac:dyDescent="0.25">
      <c r="A5" s="57" t="s">
        <v>4</v>
      </c>
      <c r="B5" s="57"/>
      <c r="C5" s="57"/>
      <c r="D5" s="57"/>
    </row>
    <row r="6" spans="1:11" ht="15" customHeight="1" x14ac:dyDescent="0.25">
      <c r="A6" s="58" t="s">
        <v>5</v>
      </c>
      <c r="B6" s="58"/>
      <c r="C6" s="58"/>
      <c r="D6" s="58"/>
    </row>
    <row r="7" spans="1:11" ht="15" customHeight="1" x14ac:dyDescent="0.25">
      <c r="A7" s="1" t="s">
        <v>6</v>
      </c>
      <c r="B7" s="51" t="s">
        <v>7</v>
      </c>
      <c r="C7" s="51" t="s">
        <v>8</v>
      </c>
      <c r="D7" s="51" t="s">
        <v>9</v>
      </c>
    </row>
    <row r="8" spans="1:11" x14ac:dyDescent="0.25">
      <c r="A8" s="3" t="s">
        <v>10</v>
      </c>
      <c r="B8" s="51"/>
      <c r="C8" s="51"/>
      <c r="D8" s="51"/>
    </row>
    <row r="9" spans="1:11" ht="15" customHeight="1" x14ac:dyDescent="0.25">
      <c r="A9" s="54" t="s">
        <v>11</v>
      </c>
      <c r="B9" s="54"/>
      <c r="C9" s="54"/>
      <c r="D9" s="54"/>
    </row>
    <row r="10" spans="1:11" ht="15" customHeight="1" x14ac:dyDescent="0.25">
      <c r="A10" s="55" t="s">
        <v>12</v>
      </c>
      <c r="B10" s="55"/>
      <c r="C10" s="55"/>
      <c r="D10" s="55"/>
    </row>
    <row r="11" spans="1:11" ht="90" x14ac:dyDescent="0.25">
      <c r="A11" s="4" t="s">
        <v>13</v>
      </c>
      <c r="B11" s="5" t="s">
        <v>14</v>
      </c>
      <c r="C11" s="6">
        <f>27100*12*3</f>
        <v>975600</v>
      </c>
      <c r="D11" s="7" t="s">
        <v>15</v>
      </c>
    </row>
    <row r="12" spans="1:11" ht="45" x14ac:dyDescent="0.25">
      <c r="A12" s="4" t="s">
        <v>16</v>
      </c>
      <c r="B12" s="5" t="s">
        <v>17</v>
      </c>
      <c r="C12" s="6">
        <f>C11*30.2/100</f>
        <v>294631.2</v>
      </c>
      <c r="D12" s="5" t="s">
        <v>18</v>
      </c>
      <c r="E12" t="s">
        <v>19</v>
      </c>
    </row>
    <row r="13" spans="1:11" ht="30" x14ac:dyDescent="0.25">
      <c r="A13" s="8" t="s">
        <v>20</v>
      </c>
      <c r="B13" s="7" t="s">
        <v>21</v>
      </c>
      <c r="C13" s="9">
        <f>12458313.6*0.3/100+0.06</f>
        <v>37375.000799999994</v>
      </c>
      <c r="D13" s="7" t="s">
        <v>22</v>
      </c>
    </row>
    <row r="14" spans="1:11" ht="45" x14ac:dyDescent="0.25">
      <c r="A14" s="4" t="s">
        <v>23</v>
      </c>
      <c r="B14" s="5" t="s">
        <v>24</v>
      </c>
      <c r="C14" s="6">
        <f>2890*12+3320</f>
        <v>38000</v>
      </c>
      <c r="D14" s="10" t="s">
        <v>25</v>
      </c>
      <c r="H14" s="11"/>
    </row>
    <row r="15" spans="1:11" ht="45" x14ac:dyDescent="0.25">
      <c r="A15" s="12" t="s">
        <v>26</v>
      </c>
      <c r="B15" s="13" t="s">
        <v>112</v>
      </c>
      <c r="C15" s="14">
        <f>21600</f>
        <v>21600</v>
      </c>
      <c r="D15" s="15" t="s">
        <v>110</v>
      </c>
      <c r="E15" s="49"/>
      <c r="F15" s="49"/>
      <c r="G15" s="49"/>
      <c r="H15" s="49"/>
      <c r="I15" s="49"/>
      <c r="J15" s="49"/>
      <c r="K15" s="49"/>
    </row>
    <row r="16" spans="1:11" ht="45" x14ac:dyDescent="0.25">
      <c r="A16" s="12" t="s">
        <v>109</v>
      </c>
      <c r="B16" s="13" t="s">
        <v>113</v>
      </c>
      <c r="C16" s="14">
        <f>19000+3200</f>
        <v>22200</v>
      </c>
      <c r="D16" s="15" t="s">
        <v>111</v>
      </c>
      <c r="E16" s="32"/>
      <c r="F16" s="32"/>
      <c r="G16" s="32"/>
      <c r="H16" s="32"/>
      <c r="I16" s="32"/>
      <c r="J16" s="32"/>
      <c r="K16" s="32"/>
    </row>
    <row r="17" spans="1:10" x14ac:dyDescent="0.25">
      <c r="A17" s="4"/>
      <c r="B17" s="4" t="s">
        <v>27</v>
      </c>
      <c r="C17" s="17">
        <f>C11+C12+C13+C14+C15+C16</f>
        <v>1389406.2008</v>
      </c>
      <c r="D17" s="5"/>
      <c r="H17" s="18"/>
    </row>
    <row r="18" spans="1:10" ht="15" customHeight="1" x14ac:dyDescent="0.25">
      <c r="A18" s="55" t="s">
        <v>28</v>
      </c>
      <c r="B18" s="55"/>
      <c r="C18" s="55"/>
      <c r="D18" s="55"/>
    </row>
    <row r="19" spans="1:10" ht="75" x14ac:dyDescent="0.25">
      <c r="A19" s="4" t="s">
        <v>29</v>
      </c>
      <c r="B19" s="5" t="s">
        <v>30</v>
      </c>
      <c r="C19" s="6">
        <f>400+2100+2000</f>
        <v>4500</v>
      </c>
      <c r="D19" s="5" t="s">
        <v>31</v>
      </c>
    </row>
    <row r="20" spans="1:10" x14ac:dyDescent="0.25">
      <c r="A20" s="4" t="s">
        <v>32</v>
      </c>
      <c r="B20" s="5" t="s">
        <v>34</v>
      </c>
      <c r="C20" s="6">
        <f>400*12*3</f>
        <v>14400</v>
      </c>
      <c r="D20" s="5" t="s">
        <v>35</v>
      </c>
    </row>
    <row r="21" spans="1:10" ht="45" x14ac:dyDescent="0.25">
      <c r="A21" s="8" t="s">
        <v>33</v>
      </c>
      <c r="B21" s="7" t="s">
        <v>37</v>
      </c>
      <c r="C21" s="9">
        <v>10000</v>
      </c>
      <c r="D21" s="19" t="s">
        <v>38</v>
      </c>
    </row>
    <row r="22" spans="1:10" x14ac:dyDescent="0.25">
      <c r="A22" s="8" t="s">
        <v>36</v>
      </c>
      <c r="B22" s="7" t="s">
        <v>40</v>
      </c>
      <c r="C22" s="9">
        <f>10000</f>
        <v>10000</v>
      </c>
      <c r="D22" s="7" t="s">
        <v>41</v>
      </c>
    </row>
    <row r="23" spans="1:10" ht="45" x14ac:dyDescent="0.25">
      <c r="A23" s="8" t="s">
        <v>39</v>
      </c>
      <c r="B23" s="7" t="s">
        <v>43</v>
      </c>
      <c r="C23" s="9">
        <f>30445+2555</f>
        <v>33000</v>
      </c>
      <c r="D23" s="7" t="s">
        <v>44</v>
      </c>
    </row>
    <row r="24" spans="1:10" ht="30" x14ac:dyDescent="0.25">
      <c r="A24" s="8" t="s">
        <v>42</v>
      </c>
      <c r="B24" s="7" t="s">
        <v>45</v>
      </c>
      <c r="C24" s="9">
        <f>2500*12</f>
        <v>30000</v>
      </c>
      <c r="D24" s="7" t="s">
        <v>46</v>
      </c>
    </row>
    <row r="25" spans="1:10" x14ac:dyDescent="0.25">
      <c r="A25" s="8"/>
      <c r="B25" s="8" t="s">
        <v>27</v>
      </c>
      <c r="C25" s="20">
        <f>SUM(C19:C24)</f>
        <v>101900</v>
      </c>
      <c r="D25" s="7"/>
    </row>
    <row r="26" spans="1:10" ht="15" customHeight="1" x14ac:dyDescent="0.25">
      <c r="A26" s="56" t="s">
        <v>47</v>
      </c>
      <c r="B26" s="56"/>
      <c r="C26" s="56"/>
      <c r="D26" s="56"/>
    </row>
    <row r="27" spans="1:10" ht="30" x14ac:dyDescent="0.25">
      <c r="A27" s="21" t="s">
        <v>48</v>
      </c>
      <c r="B27" s="10" t="s">
        <v>49</v>
      </c>
      <c r="C27" s="22">
        <v>150000</v>
      </c>
      <c r="D27" s="7" t="s">
        <v>50</v>
      </c>
    </row>
    <row r="28" spans="1:10" ht="72" customHeight="1" x14ac:dyDescent="0.25">
      <c r="A28" s="23" t="s">
        <v>51</v>
      </c>
      <c r="B28" s="24" t="s">
        <v>52</v>
      </c>
      <c r="C28" s="25">
        <f>45.7*1328.65*12</f>
        <v>728631.66000000015</v>
      </c>
      <c r="D28" s="26" t="s">
        <v>53</v>
      </c>
      <c r="E28" s="49"/>
      <c r="F28" s="49"/>
      <c r="G28" s="49"/>
      <c r="H28" s="49"/>
      <c r="I28" s="49"/>
      <c r="J28" s="49"/>
    </row>
    <row r="29" spans="1:10" ht="60" x14ac:dyDescent="0.25">
      <c r="A29" s="21" t="s">
        <v>54</v>
      </c>
      <c r="B29" s="10" t="s">
        <v>55</v>
      </c>
      <c r="C29" s="22">
        <f>1425.78*135</f>
        <v>192480.3</v>
      </c>
      <c r="D29" s="7" t="s">
        <v>56</v>
      </c>
      <c r="E29" s="44"/>
    </row>
    <row r="30" spans="1:10" ht="30" x14ac:dyDescent="0.25">
      <c r="A30" s="21" t="s">
        <v>57</v>
      </c>
      <c r="B30" s="7" t="s">
        <v>58</v>
      </c>
      <c r="C30" s="9">
        <v>45000</v>
      </c>
      <c r="D30" s="7" t="s">
        <v>59</v>
      </c>
    </row>
    <row r="31" spans="1:10" ht="30" x14ac:dyDescent="0.25">
      <c r="A31" s="21" t="s">
        <v>60</v>
      </c>
      <c r="B31" s="7" t="s">
        <v>61</v>
      </c>
      <c r="C31" s="9">
        <f>44800</f>
        <v>44800</v>
      </c>
      <c r="D31" s="7" t="s">
        <v>62</v>
      </c>
    </row>
    <row r="32" spans="1:10" ht="30" x14ac:dyDescent="0.25">
      <c r="A32" s="23" t="s">
        <v>63</v>
      </c>
      <c r="B32" s="26" t="s">
        <v>64</v>
      </c>
      <c r="C32" s="27">
        <v>40000</v>
      </c>
      <c r="D32" s="26" t="s">
        <v>65</v>
      </c>
      <c r="E32" s="49"/>
      <c r="F32" s="49"/>
      <c r="G32" s="49"/>
      <c r="H32" s="49"/>
      <c r="I32" s="49"/>
      <c r="J32" s="49"/>
    </row>
    <row r="33" spans="1:10" ht="30" x14ac:dyDescent="0.25">
      <c r="A33" s="21" t="s">
        <v>66</v>
      </c>
      <c r="B33" s="7" t="s">
        <v>67</v>
      </c>
      <c r="C33" s="9">
        <v>15000</v>
      </c>
      <c r="D33" s="7" t="s">
        <v>68</v>
      </c>
    </row>
    <row r="34" spans="1:10" ht="91.9" customHeight="1" x14ac:dyDescent="0.25">
      <c r="A34" s="23" t="s">
        <v>69</v>
      </c>
      <c r="B34" s="26" t="s">
        <v>70</v>
      </c>
      <c r="C34" s="27">
        <v>1500000</v>
      </c>
      <c r="D34" s="26" t="s">
        <v>115</v>
      </c>
      <c r="E34" s="49"/>
      <c r="F34" s="49"/>
      <c r="G34" s="49"/>
      <c r="H34" s="49"/>
      <c r="I34" s="49"/>
      <c r="J34" s="49"/>
    </row>
    <row r="35" spans="1:10" ht="105" x14ac:dyDescent="0.25">
      <c r="A35" s="4"/>
      <c r="B35" s="4" t="s">
        <v>27</v>
      </c>
      <c r="C35" s="17">
        <f>C27+C28+C29+C30+C31+C32+C33+C34</f>
        <v>2715911.96</v>
      </c>
      <c r="D35" s="26" t="s">
        <v>114</v>
      </c>
    </row>
    <row r="36" spans="1:10" ht="13.9" customHeight="1" x14ac:dyDescent="0.25">
      <c r="A36" s="53" t="s">
        <v>71</v>
      </c>
      <c r="B36" s="53"/>
      <c r="C36" s="53"/>
      <c r="D36" s="53"/>
    </row>
    <row r="37" spans="1:10" ht="30" x14ac:dyDescent="0.25">
      <c r="A37" s="28" t="s">
        <v>72</v>
      </c>
      <c r="B37" s="7" t="s">
        <v>73</v>
      </c>
      <c r="C37" s="9">
        <v>10000</v>
      </c>
      <c r="D37" s="7" t="s">
        <v>74</v>
      </c>
    </row>
    <row r="38" spans="1:10" x14ac:dyDescent="0.25">
      <c r="A38" s="29"/>
      <c r="B38" s="4" t="s">
        <v>27</v>
      </c>
      <c r="C38" s="17">
        <f>SUM(C37)</f>
        <v>10000</v>
      </c>
      <c r="D38" s="5"/>
    </row>
    <row r="39" spans="1:10" ht="13.9" customHeight="1" x14ac:dyDescent="0.25">
      <c r="A39" s="53" t="s">
        <v>75</v>
      </c>
      <c r="B39" s="53"/>
      <c r="C39" s="53"/>
      <c r="D39" s="53"/>
    </row>
    <row r="40" spans="1:10" ht="30" x14ac:dyDescent="0.25">
      <c r="A40" s="12" t="s">
        <v>76</v>
      </c>
      <c r="B40" s="13" t="s">
        <v>77</v>
      </c>
      <c r="C40" s="30">
        <f>25000*9</f>
        <v>225000</v>
      </c>
      <c r="D40" s="13" t="s">
        <v>78</v>
      </c>
      <c r="E40" s="49"/>
      <c r="F40" s="49"/>
      <c r="G40" s="49"/>
      <c r="H40" s="49"/>
      <c r="I40" s="49"/>
      <c r="J40" s="49"/>
    </row>
    <row r="41" spans="1:10" ht="30" x14ac:dyDescent="0.25">
      <c r="A41" s="4" t="s">
        <v>79</v>
      </c>
      <c r="B41" s="5" t="s">
        <v>80</v>
      </c>
      <c r="C41" s="6">
        <f>4000*9</f>
        <v>36000</v>
      </c>
      <c r="D41" s="5" t="s">
        <v>81</v>
      </c>
      <c r="E41" s="16"/>
      <c r="F41" s="31"/>
      <c r="G41" s="31"/>
      <c r="H41" s="31"/>
      <c r="I41" s="31"/>
      <c r="J41" s="31"/>
    </row>
    <row r="42" spans="1:10" x14ac:dyDescent="0.25">
      <c r="A42" s="12"/>
      <c r="B42" s="13" t="s">
        <v>82</v>
      </c>
      <c r="C42" s="30">
        <v>40000</v>
      </c>
      <c r="D42" s="13" t="s">
        <v>83</v>
      </c>
      <c r="E42" s="32"/>
      <c r="F42" s="31"/>
      <c r="G42" s="31"/>
      <c r="H42" s="31"/>
      <c r="I42" s="31"/>
      <c r="J42" s="31"/>
    </row>
    <row r="43" spans="1:10" ht="29.65" customHeight="1" x14ac:dyDescent="0.25">
      <c r="A43" s="12"/>
      <c r="B43" s="13" t="s">
        <v>84</v>
      </c>
      <c r="C43" s="30">
        <v>63600</v>
      </c>
      <c r="D43" s="13" t="s">
        <v>85</v>
      </c>
    </row>
    <row r="44" spans="1:10" x14ac:dyDescent="0.25">
      <c r="A44" s="33"/>
      <c r="B44" s="5" t="s">
        <v>86</v>
      </c>
      <c r="C44" s="6">
        <v>12000</v>
      </c>
      <c r="D44" s="5" t="s">
        <v>87</v>
      </c>
    </row>
    <row r="45" spans="1:10" ht="30" x14ac:dyDescent="0.25">
      <c r="A45" s="33" t="s">
        <v>88</v>
      </c>
      <c r="B45" s="5" t="s">
        <v>89</v>
      </c>
      <c r="C45" s="6">
        <v>67800</v>
      </c>
      <c r="D45" s="5" t="s">
        <v>90</v>
      </c>
    </row>
    <row r="46" spans="1:10" ht="13.9" customHeight="1" x14ac:dyDescent="0.25">
      <c r="A46" s="33"/>
      <c r="B46" s="33" t="s">
        <v>27</v>
      </c>
      <c r="C46" s="17">
        <f>C40+C41-C42-C43-C44-C45</f>
        <v>77600</v>
      </c>
      <c r="D46" s="5"/>
    </row>
    <row r="47" spans="1:10" ht="13.9" customHeight="1" x14ac:dyDescent="0.25">
      <c r="A47" s="50" t="s">
        <v>91</v>
      </c>
      <c r="B47" s="50"/>
      <c r="C47" s="17">
        <f>C17+C25+C35+C38+C46</f>
        <v>4294818.1607999997</v>
      </c>
      <c r="D47" s="33"/>
    </row>
    <row r="48" spans="1:10" ht="26.25" customHeight="1" x14ac:dyDescent="0.25">
      <c r="A48" s="51" t="s">
        <v>92</v>
      </c>
      <c r="B48" s="51"/>
      <c r="C48" s="51"/>
      <c r="D48" s="51"/>
    </row>
    <row r="49" spans="1:11" ht="13.9" customHeight="1" x14ac:dyDescent="0.25">
      <c r="A49" s="52" t="s">
        <v>93</v>
      </c>
      <c r="B49" s="51" t="s">
        <v>94</v>
      </c>
      <c r="C49" s="51"/>
      <c r="D49" s="51"/>
    </row>
    <row r="50" spans="1:11" ht="30" x14ac:dyDescent="0.25">
      <c r="A50" s="52"/>
      <c r="B50" s="5" t="s">
        <v>95</v>
      </c>
      <c r="C50" s="6">
        <f>2118.0407/289*1000/12</f>
        <v>610.73837946943479</v>
      </c>
      <c r="D50" s="34" t="s">
        <v>96</v>
      </c>
    </row>
    <row r="51" spans="1:11" ht="26.1" customHeight="1" x14ac:dyDescent="0.25">
      <c r="A51" s="52"/>
      <c r="B51" s="7" t="s">
        <v>117</v>
      </c>
      <c r="C51" s="6">
        <v>2127331</v>
      </c>
      <c r="D51" s="35" t="s">
        <v>97</v>
      </c>
      <c r="E51" s="36"/>
    </row>
    <row r="52" spans="1:11" ht="26.1" customHeight="1" x14ac:dyDescent="0.25">
      <c r="A52" s="52"/>
      <c r="B52" s="26" t="s">
        <v>98</v>
      </c>
      <c r="C52" s="46">
        <v>1822647</v>
      </c>
      <c r="D52" s="38" t="s">
        <v>99</v>
      </c>
      <c r="E52" s="36"/>
    </row>
    <row r="53" spans="1:11" ht="29.65" customHeight="1" x14ac:dyDescent="0.25">
      <c r="A53" s="52"/>
      <c r="B53" s="26" t="s">
        <v>116</v>
      </c>
      <c r="C53" s="14">
        <v>1488818</v>
      </c>
      <c r="D53" s="38" t="s">
        <v>100</v>
      </c>
      <c r="E53" s="36"/>
    </row>
    <row r="54" spans="1:11" x14ac:dyDescent="0.25">
      <c r="A54" s="39"/>
      <c r="B54" s="26" t="s">
        <v>98</v>
      </c>
      <c r="C54" s="45">
        <v>778507</v>
      </c>
      <c r="D54" s="38" t="s">
        <v>101</v>
      </c>
      <c r="E54" s="36"/>
    </row>
    <row r="55" spans="1:11" x14ac:dyDescent="0.25">
      <c r="A55" s="39"/>
      <c r="B55" s="26" t="s">
        <v>102</v>
      </c>
      <c r="C55" s="47">
        <v>130000</v>
      </c>
      <c r="D55" s="38" t="s">
        <v>103</v>
      </c>
      <c r="E55" s="36"/>
    </row>
    <row r="56" spans="1:11" ht="33.6" customHeight="1" x14ac:dyDescent="0.25">
      <c r="A56" s="39"/>
      <c r="B56" s="37" t="s">
        <v>104</v>
      </c>
      <c r="C56" s="42">
        <f>C51+C53</f>
        <v>3616149</v>
      </c>
      <c r="D56" s="38" t="s">
        <v>105</v>
      </c>
      <c r="E56" s="40"/>
    </row>
    <row r="57" spans="1:11" ht="30" x14ac:dyDescent="0.25">
      <c r="A57" s="33"/>
      <c r="B57" s="41" t="s">
        <v>106</v>
      </c>
      <c r="C57" s="42">
        <f>C52+C54+C55</f>
        <v>2731154</v>
      </c>
      <c r="D57" s="13" t="s">
        <v>107</v>
      </c>
      <c r="E57" s="36"/>
      <c r="F57" s="36"/>
      <c r="G57" s="36"/>
      <c r="H57" s="36"/>
      <c r="I57" s="36"/>
      <c r="J57" s="36"/>
      <c r="K57" s="36"/>
    </row>
    <row r="58" spans="1:11" x14ac:dyDescent="0.25">
      <c r="B58" s="2" t="s">
        <v>108</v>
      </c>
      <c r="C58" s="48">
        <f>C47-C57</f>
        <v>1563664.1607999997</v>
      </c>
      <c r="D58" s="43"/>
    </row>
  </sheetData>
  <mergeCells count="21">
    <mergeCell ref="A4:D4"/>
    <mergeCell ref="A5:D5"/>
    <mergeCell ref="A6:D6"/>
    <mergeCell ref="B7:B8"/>
    <mergeCell ref="C7:C8"/>
    <mergeCell ref="D7:D8"/>
    <mergeCell ref="A9:D9"/>
    <mergeCell ref="A10:D10"/>
    <mergeCell ref="E15:K15"/>
    <mergeCell ref="A18:D18"/>
    <mergeCell ref="A26:D26"/>
    <mergeCell ref="E28:J28"/>
    <mergeCell ref="E32:J32"/>
    <mergeCell ref="E34:J34"/>
    <mergeCell ref="A36:D36"/>
    <mergeCell ref="A39:D39"/>
    <mergeCell ref="E40:J40"/>
    <mergeCell ref="A47:B47"/>
    <mergeCell ref="A48:D48"/>
    <mergeCell ref="A49:A53"/>
    <mergeCell ref="B49:D49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Анна В. Смирнова</dc:creator>
  <dc:description/>
  <cp:lastModifiedBy>Ольга</cp:lastModifiedBy>
  <cp:revision>3</cp:revision>
  <cp:lastPrinted>2024-08-22T19:09:51Z</cp:lastPrinted>
  <dcterms:created xsi:type="dcterms:W3CDTF">2015-08-12T12:42:24Z</dcterms:created>
  <dcterms:modified xsi:type="dcterms:W3CDTF">2026-06-25T09:25:06Z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